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32" yWindow="65476" windowWidth="11880" windowHeight="9096" activeTab="1"/>
  </bookViews>
  <sheets>
    <sheet name="Φύλλο1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<sst xmlns="http://schemas.openxmlformats.org/spreadsheetml/2006/main" count="119" uniqueCount="95">
  <si>
    <t>ΕΠΙΦΑΝΕΙΑ Μ2</t>
  </si>
  <si>
    <t>ΜΕΤΡΑ ΜΗΚΟΥΣ ΜΜ</t>
  </si>
  <si>
    <t>ΣΥΝΟΛΑ</t>
  </si>
  <si>
    <t>ΣΥΝΟΛΟ</t>
  </si>
  <si>
    <t>1.1.1</t>
  </si>
  <si>
    <t>1.1.2</t>
  </si>
  <si>
    <t>1.1.3</t>
  </si>
  <si>
    <t>1.1.9</t>
  </si>
  <si>
    <t>1.2.2</t>
  </si>
  <si>
    <t>1.2.7</t>
  </si>
  <si>
    <t>1.3.1</t>
  </si>
  <si>
    <t>1.3.2</t>
  </si>
  <si>
    <t>1.3.3</t>
  </si>
  <si>
    <t>ΕΞΥΓΙΑΝΤΙΚΗ ΣΤΡΩΣΗ         Μ3</t>
  </si>
  <si>
    <t>ΥΠΟΒΑΣΗ    Μ3</t>
  </si>
  <si>
    <t>ΕΚΣΚΑΦΕΣ ΒΡΑΧΩΔΗ   ME MHXANIKA MEΣΑ           Μ3</t>
  </si>
  <si>
    <t>Α.Τ.</t>
  </si>
  <si>
    <t>ΣΚΥΡΟΔΕΜΑ  C12/15                 M3</t>
  </si>
  <si>
    <t>ΣΚΥΡΟΔΕΜΑ  C16/20                 M3</t>
  </si>
  <si>
    <t>1.2.1</t>
  </si>
  <si>
    <t>1.2.3</t>
  </si>
  <si>
    <t>ΕΚΣΚΑΦΕΣ ΤΑΦΡΩΝ ΧΩΡΙΣ MHXANIKA MEΣΑ                            Μ3</t>
  </si>
  <si>
    <t>1.2.4</t>
  </si>
  <si>
    <t>ΞΥΛΟΤΥΠΟΙ  ΚΑΜΠΥΛΟΙ   Μ2</t>
  </si>
  <si>
    <t>1.2.5</t>
  </si>
  <si>
    <t>1.2.6</t>
  </si>
  <si>
    <t>ΕΠΙΣΤΡΩΣΗ ΠΕΤΡΙΝΩΝ ΚΥΒΟΛΙΘΩΝ Μ2</t>
  </si>
  <si>
    <t>ΧΑΛΥΒΔΙΝΟΙ ΟΠΛΙΣΜΟΙ  B500C       ΚGR</t>
  </si>
  <si>
    <t>ΕΠΙΣΤΡΩΣΗ ΟΡΘΟΓΩΝΙΚΩΝ ΠΕΤΡΙΝΩΝ ΠΛΑΚΩΝ            Μ2</t>
  </si>
  <si>
    <t>ΞΥΛΟΤΥΠΟΙ  ΜΙΚΡΟ ΚΑΤΑΣΚΕΥΩΝ      Μ2</t>
  </si>
  <si>
    <t>1.2.8</t>
  </si>
  <si>
    <t>1.2.9</t>
  </si>
  <si>
    <t>1.2.10</t>
  </si>
  <si>
    <t>1.3.5</t>
  </si>
  <si>
    <t>1.3.6</t>
  </si>
  <si>
    <t>ΓΩΝΙΟ ΛΙΘΟΔΟΜΕΣ    Μ3</t>
  </si>
  <si>
    <t>1.3.7</t>
  </si>
  <si>
    <t>ΕΓΧΡΩΜΑ ΕΠΙΧΡΙΣΜΑΤΑ Μ2</t>
  </si>
  <si>
    <t>1.4.6</t>
  </si>
  <si>
    <t>ΧΡΩΜΑΤΙΣΜΟΙ ΞΥΛΙΝΩΝ ΕΠΙΦΑΝΕΙΩΝ        Μ2</t>
  </si>
  <si>
    <t>1.4.(2-3-4-5)</t>
  </si>
  <si>
    <t xml:space="preserve">ΤΟΠΟΘΕΣΙΑ ΕΡΓΑΣΙΩΝ / ΕΡΓΑΣΙΕΣ </t>
  </si>
  <si>
    <t>1.5.1</t>
  </si>
  <si>
    <t>1.5.2</t>
  </si>
  <si>
    <t>1.5.3</t>
  </si>
  <si>
    <t>ΔΕΝΤΡΑ ΚΗΑΓΟΡΙΑΣ Δ5                   ΤΕΜ</t>
  </si>
  <si>
    <t>ΦΥΤΕΥΣΗ ΦΥΤΩΝ           ΤΕΜ</t>
  </si>
  <si>
    <t>ΒΕΛΤΙΩΤΙΚΑ ΕΔΑΦΟΥΣ     Μ3</t>
  </si>
  <si>
    <t>ΜΟΡΦΩΣΗ ΑΚΜΩΝ            ΜΜ</t>
  </si>
  <si>
    <t>ΔΙΑΜΟΡΦΩΣΗ ΟΨΕΩΝ ΓΩΝΙΟ ΛΙΘΟΔΟΜΩΝ      Μ2</t>
  </si>
  <si>
    <t>ΦΟΡΤΟ ΕΚΦΟΡΤΩΣΗ ΜΕ ΜΗΧΑΝΙΚΑ ΜΕΣΑ                  Μ3</t>
  </si>
  <si>
    <t>1.4.7</t>
  </si>
  <si>
    <t>ΜΕΛΕΤΗΤΗΣ</t>
  </si>
  <si>
    <t>ΑΦΡΟΔΙΤΗ ΠΑΠΑΔΑΚΗ</t>
  </si>
  <si>
    <t>ΑΡΧΙΤΕΚΤΩΝ ΜΗΧΑΝΙΚΟΣ</t>
  </si>
  <si>
    <t>1.ΚΕΝΤΡΙΚΗ ΔΙΑΔΡΟΜΗ</t>
  </si>
  <si>
    <t>2.ΠΛΑΤΕΙΑ ΣΧΟΛΕΙΟΥ</t>
  </si>
  <si>
    <t>ΕΠΙΣΤΡΩΣΗ ΚΕΡΑΜΙΚΩΝ ΠΛΑΚΙΔΙΩΝ           Μ2</t>
  </si>
  <si>
    <t>ΕΠΕΝΔΥΣΗ ΞΥΛΟΥ               Μ2</t>
  </si>
  <si>
    <t>ΠΛΑΚΕΣ ΟΔΕΥΣΗΣ ΤΥΦΛΩΝ         M2</t>
  </si>
  <si>
    <t>ΔΙΑΜΟΡΦΩΣΗ ΟΨΕΩΝ ΛΙΘΟΔΟΜΩΝ        Μ2</t>
  </si>
  <si>
    <t>1.4.1</t>
  </si>
  <si>
    <t>ΤΡΑΠΕΖΟΠΑΓΚΟΙ        ΤΕΜ</t>
  </si>
  <si>
    <t>ΚΟΠΗ ΑΣΦ/ΔΕΜΑΤΟΣ ΜΜ</t>
  </si>
  <si>
    <t>1.2.17</t>
  </si>
  <si>
    <t>1.2.18</t>
  </si>
  <si>
    <t>ΚΑΤΑΣΚΕΥΕΣ ΑΠΌ ΞΥΛΕΙΑ     Μ3</t>
  </si>
  <si>
    <t>ΠΙΝΑΚΑΣ ΟΑ</t>
  </si>
  <si>
    <t>ΠΙΝΑΚΑΣ ΟΒ.1</t>
  </si>
  <si>
    <t>ΠΙΝΑΚΑΣ ΟΒ.2</t>
  </si>
  <si>
    <t>ΠΙΝΑΚΑΣ ΟΓ</t>
  </si>
  <si>
    <t>ΠΙΝΑΚΑΣ ΟΔ</t>
  </si>
  <si>
    <t>ΠΙΝΑΚΑΣ ΟΕ</t>
  </si>
  <si>
    <t>ΒΡΥΣΗ             ΤΕΜ</t>
  </si>
  <si>
    <t xml:space="preserve">  </t>
  </si>
  <si>
    <t>1.4.8</t>
  </si>
  <si>
    <t>1.4.9</t>
  </si>
  <si>
    <t>1.4.10</t>
  </si>
  <si>
    <t>ΔΕΚΕΜΒΡΙΟΣ 2012</t>
  </si>
  <si>
    <t>ΕΠΙΣΤΡΩΣΗ ΜΕ ΧΩΜΑΤΙΝΟ ΣΤΑΘΕΡΟ ΠΟΙΗΜΕΝΟ  ΔΑΠΕΔΟ                Μ2</t>
  </si>
  <si>
    <t>ΚΥΓΚΛΙΔΩΜΑ ΑΠΟ ΑΝΟΞΕΙΔΩΤΟ ΧΑΛΥΒΑ                 KGR</t>
  </si>
  <si>
    <t>ΕΠΙΣΤΡΩΣΗ ΤΕΤΡΑΓΩΝΙΚΩΝ ΠΕΤΡΙΝΩΝ ΠΛΑΚΩΝ                Μ2</t>
  </si>
  <si>
    <t>ΕΚΣΚΑΦΕΣ ΓΑΙΩΔΗ ME MHXANIKA MEΣΑ               Μ3</t>
  </si>
  <si>
    <t>ΔΟΜΙΚΑ ΠΛΕΓΜΑΤΑ Β500C            ΚGR</t>
  </si>
  <si>
    <t>1.1.4</t>
  </si>
  <si>
    <t>1.1.6</t>
  </si>
  <si>
    <t>1.1.10</t>
  </si>
  <si>
    <t>1.2.15</t>
  </si>
  <si>
    <t>ΕΠΙΣΤΡΩΣΗ ΑΚΑΝΟΝΙΣΤΩΝ ΠΕΤΡΙΝΩΝ ΠΛΑΚΩΝ               Μ2</t>
  </si>
  <si>
    <t>1.2.16</t>
  </si>
  <si>
    <t>ΑΡΓΟ ΛΙΘΟΔΟΜΕΣ 1 ΟΨΗΣ                 Μ3</t>
  </si>
  <si>
    <t>ΑΡΓΟ ΛΙΘΟΔΟΜΕΣ 2 ΟΨΕΩΝ               Μ3</t>
  </si>
  <si>
    <t>1.3.4</t>
  </si>
  <si>
    <t>ΞΥΛΙΝΗ ΠΕΡΙΦΡΑΞΗ ΜΜ</t>
  </si>
  <si>
    <t>ΚΑΔΟΣ ΑΠΟΡΡΙΜΑΤΩΝ           ΤΕΜ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</si>
</sst>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4" xfId="0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9"/>
  <sheetViews>
    <sheetView zoomScale="50" zoomScaleNormal="50" workbookViewId="0" topLeftCell="A1">
      <selection activeCell="H23" sqref="H23"/>
    </sheetView>
  </sheetViews>
  <sheetFormatPr defaultColWidth="9.140625" defaultRowHeight="12.75"/>
  <cols>
    <col min="1" max="1" width="6.28125" style="0" customWidth="1"/>
    <col min="2" max="2" width="26.28125" style="4" customWidth="1"/>
    <col min="3" max="3" width="12.140625" style="1" customWidth="1"/>
    <col min="4" max="4" width="9.57421875" style="1" customWidth="1"/>
    <col min="5" max="5" width="15.421875" style="1" customWidth="1"/>
    <col min="6" max="7" width="15.7109375" style="1" customWidth="1"/>
    <col min="8" max="8" width="12.421875" style="1" customWidth="1"/>
    <col min="9" max="9" width="11.28125" style="1" customWidth="1"/>
    <col min="10" max="10" width="12.28125" style="1" customWidth="1"/>
    <col min="11" max="11" width="12.7109375" style="1" customWidth="1"/>
    <col min="12" max="12" width="16.28125" style="1" customWidth="1"/>
    <col min="13" max="13" width="14.7109375" style="8" customWidth="1"/>
    <col min="14" max="14" width="11.57421875" style="1" customWidth="1"/>
    <col min="15" max="15" width="9.28125" style="1" customWidth="1"/>
    <col min="16" max="16" width="18.28125" style="1" customWidth="1"/>
    <col min="17" max="17" width="16.140625" style="1" customWidth="1"/>
    <col min="18" max="18" width="12.8515625" style="1" customWidth="1"/>
    <col min="19" max="19" width="13.7109375" style="1" customWidth="1"/>
    <col min="20" max="20" width="12.8515625" style="0" customWidth="1"/>
  </cols>
  <sheetData>
    <row r="1" spans="2:16" ht="17.25">
      <c r="B1" s="6" t="s">
        <v>67</v>
      </c>
      <c r="P1" s="6"/>
    </row>
    <row r="3" spans="2:19" s="3" customFormat="1" ht="12.75">
      <c r="B3" s="17"/>
      <c r="C3" s="39" t="s">
        <v>16</v>
      </c>
      <c r="D3" s="18"/>
      <c r="E3" s="16" t="s">
        <v>4</v>
      </c>
      <c r="F3" s="16" t="s">
        <v>5</v>
      </c>
      <c r="G3" s="16" t="s">
        <v>6</v>
      </c>
      <c r="H3" s="16" t="s">
        <v>84</v>
      </c>
      <c r="I3" s="16" t="s">
        <v>85</v>
      </c>
      <c r="J3" s="16"/>
      <c r="K3" s="16"/>
      <c r="L3" s="16" t="s">
        <v>7</v>
      </c>
      <c r="M3" s="17" t="s">
        <v>86</v>
      </c>
      <c r="N3" s="57"/>
      <c r="O3" s="2"/>
      <c r="Q3" s="2"/>
      <c r="R3" s="2"/>
      <c r="S3" s="2"/>
    </row>
    <row r="4" spans="2:20" ht="57" customHeight="1">
      <c r="B4" s="15" t="s">
        <v>41</v>
      </c>
      <c r="C4" s="14" t="s">
        <v>0</v>
      </c>
      <c r="D4" s="14" t="s">
        <v>1</v>
      </c>
      <c r="E4" s="14" t="s">
        <v>82</v>
      </c>
      <c r="F4" s="14" t="s">
        <v>15</v>
      </c>
      <c r="G4" s="14" t="s">
        <v>21</v>
      </c>
      <c r="H4" s="14" t="s">
        <v>13</v>
      </c>
      <c r="I4" s="14" t="s">
        <v>14</v>
      </c>
      <c r="J4" s="14"/>
      <c r="K4" s="14"/>
      <c r="L4" s="14" t="s">
        <v>50</v>
      </c>
      <c r="M4" s="35" t="s">
        <v>63</v>
      </c>
      <c r="N4" s="43"/>
      <c r="T4" s="1"/>
    </row>
    <row r="5" spans="2:14" ht="21" customHeight="1">
      <c r="B5" s="19" t="s">
        <v>55</v>
      </c>
      <c r="C5" s="21">
        <f>2.66+380+422+93+62+34+98</f>
        <v>1091.66</v>
      </c>
      <c r="D5" s="21">
        <f>10.41+276+37+25+10</f>
        <v>358.41</v>
      </c>
      <c r="E5" s="21">
        <v>100</v>
      </c>
      <c r="F5" s="21">
        <v>10</v>
      </c>
      <c r="G5" s="21">
        <v>10</v>
      </c>
      <c r="H5" s="21">
        <f>E5*0.2</f>
        <v>20</v>
      </c>
      <c r="I5" s="21">
        <f>E5*0.1</f>
        <v>10</v>
      </c>
      <c r="J5" s="21"/>
      <c r="K5" s="21"/>
      <c r="L5" s="21">
        <f>E5++F5+G5</f>
        <v>120</v>
      </c>
      <c r="M5" s="54">
        <f>D5*2</f>
        <v>716.82</v>
      </c>
      <c r="N5" s="43"/>
    </row>
    <row r="6" spans="2:14" ht="15.75" customHeight="1">
      <c r="B6" s="20" t="s">
        <v>56</v>
      </c>
      <c r="C6" s="10">
        <v>829</v>
      </c>
      <c r="D6" s="10">
        <v>60</v>
      </c>
      <c r="E6" s="10">
        <f>C6*0.42</f>
        <v>348.18</v>
      </c>
      <c r="F6" s="10">
        <f>C6*0.05</f>
        <v>41.45</v>
      </c>
      <c r="G6" s="10"/>
      <c r="H6" s="10">
        <f>0.2*(L16+M16+E26+F26)</f>
        <v>137.8</v>
      </c>
      <c r="I6" s="10">
        <f>0.1*(L16+M16+E26+F26)</f>
        <v>68.9</v>
      </c>
      <c r="J6" s="10"/>
      <c r="K6" s="10"/>
      <c r="L6" s="10">
        <f>F6+E6</f>
        <v>389.63</v>
      </c>
      <c r="M6" s="55"/>
      <c r="N6" s="43"/>
    </row>
    <row r="7" spans="2:14" ht="12.75">
      <c r="B7" s="20"/>
      <c r="C7" s="10"/>
      <c r="D7" s="10"/>
      <c r="E7" s="10"/>
      <c r="F7" s="10"/>
      <c r="G7" s="10"/>
      <c r="H7" s="10"/>
      <c r="I7" s="10"/>
      <c r="J7" s="10"/>
      <c r="K7" s="10"/>
      <c r="L7" s="10"/>
      <c r="M7" s="55"/>
      <c r="N7" s="43"/>
    </row>
    <row r="8" spans="2:18" s="3" customFormat="1" ht="12.75">
      <c r="B8" s="24" t="s">
        <v>2</v>
      </c>
      <c r="C8" s="16">
        <f aca="true" t="shared" si="0" ref="C8:I8">SUM(C5:C6)</f>
        <v>1920.66</v>
      </c>
      <c r="D8" s="16">
        <f t="shared" si="0"/>
        <v>418.41</v>
      </c>
      <c r="E8" s="16">
        <f t="shared" si="0"/>
        <v>448.18</v>
      </c>
      <c r="F8" s="16">
        <f t="shared" si="0"/>
        <v>51.45</v>
      </c>
      <c r="G8" s="16">
        <f t="shared" si="0"/>
        <v>10</v>
      </c>
      <c r="H8" s="16">
        <f t="shared" si="0"/>
        <v>157.8</v>
      </c>
      <c r="I8" s="16">
        <f t="shared" si="0"/>
        <v>78.9</v>
      </c>
      <c r="J8" s="16"/>
      <c r="K8" s="16"/>
      <c r="L8" s="12">
        <f>SUM(L5:L6)</f>
        <v>509.63</v>
      </c>
      <c r="M8" s="56">
        <f>SUM(M5:M6)</f>
        <v>716.82</v>
      </c>
      <c r="N8" s="58"/>
      <c r="O8" s="2"/>
      <c r="Q8" s="2"/>
      <c r="R8" s="2"/>
    </row>
    <row r="9" spans="2:19" s="3" customFormat="1" ht="12.75">
      <c r="B9" s="5"/>
      <c r="C9" s="2"/>
      <c r="D9" s="2"/>
      <c r="E9" s="2"/>
      <c r="F9" s="2"/>
      <c r="G9" s="2"/>
      <c r="H9" s="2"/>
      <c r="I9" s="2"/>
      <c r="J9" s="2"/>
      <c r="K9" s="2"/>
      <c r="L9" s="2"/>
      <c r="M9" s="7"/>
      <c r="N9" s="2"/>
      <c r="O9" s="2"/>
      <c r="P9" s="2"/>
      <c r="Q9" s="2"/>
      <c r="R9" s="2"/>
      <c r="S9" s="2"/>
    </row>
    <row r="11" ht="17.25">
      <c r="B11" s="6" t="s">
        <v>68</v>
      </c>
    </row>
    <row r="13" spans="2:19" s="7" customFormat="1" ht="12.75">
      <c r="B13" s="17"/>
      <c r="C13" s="39" t="s">
        <v>16</v>
      </c>
      <c r="D13" s="18"/>
      <c r="E13" s="16" t="s">
        <v>19</v>
      </c>
      <c r="F13" s="16" t="s">
        <v>8</v>
      </c>
      <c r="G13" s="16" t="s">
        <v>20</v>
      </c>
      <c r="H13" s="16" t="s">
        <v>22</v>
      </c>
      <c r="I13" s="16" t="s">
        <v>24</v>
      </c>
      <c r="J13" s="12" t="s">
        <v>25</v>
      </c>
      <c r="K13" s="16" t="s">
        <v>9</v>
      </c>
      <c r="L13" s="12" t="s">
        <v>30</v>
      </c>
      <c r="M13" s="16" t="s">
        <v>31</v>
      </c>
      <c r="N13" s="16" t="s">
        <v>32</v>
      </c>
      <c r="O13" s="2"/>
      <c r="P13" s="2"/>
      <c r="Q13" s="2"/>
      <c r="R13" s="2"/>
      <c r="S13" s="2"/>
    </row>
    <row r="14" spans="2:20" ht="67.5" customHeight="1">
      <c r="B14" s="25" t="s">
        <v>41</v>
      </c>
      <c r="C14" s="14" t="s">
        <v>0</v>
      </c>
      <c r="D14" s="14" t="s">
        <v>1</v>
      </c>
      <c r="E14" s="27" t="s">
        <v>18</v>
      </c>
      <c r="F14" s="14" t="s">
        <v>17</v>
      </c>
      <c r="G14" s="27" t="s">
        <v>29</v>
      </c>
      <c r="H14" s="27" t="s">
        <v>23</v>
      </c>
      <c r="I14" s="14" t="s">
        <v>83</v>
      </c>
      <c r="J14" s="27" t="s">
        <v>27</v>
      </c>
      <c r="K14" s="14" t="s">
        <v>26</v>
      </c>
      <c r="L14" s="14" t="s">
        <v>81</v>
      </c>
      <c r="M14" s="14" t="s">
        <v>28</v>
      </c>
      <c r="N14" s="14" t="s">
        <v>59</v>
      </c>
      <c r="T14" s="1"/>
    </row>
    <row r="15" spans="2:14" ht="16.5" customHeight="1">
      <c r="B15" s="19" t="str">
        <f aca="true" t="shared" si="1" ref="B15:D16">B5</f>
        <v>1.ΚΕΝΤΡΙΚΗ ΔΙΑΔΡΟΜΗ</v>
      </c>
      <c r="C15" s="21">
        <f t="shared" si="1"/>
        <v>1091.66</v>
      </c>
      <c r="D15" s="21">
        <f t="shared" si="1"/>
        <v>358.41</v>
      </c>
      <c r="E15" s="28">
        <f>(8+2.4+9.85+40.5+2.07+3.5+10.76+10.7+4+2.6+4.9+11.3+57+43.7+14.1+5.2+9.8)*0.1*0.05</f>
        <v>1.2019</v>
      </c>
      <c r="F15" s="21">
        <f>C5*0.12</f>
        <v>130.9992</v>
      </c>
      <c r="G15" s="28">
        <f>(8+2.4+9.85+2.07+3.5+10.76+10.7+4+2.6+4.9+11.3+57+43.7+14.1+5.2+9.8)*(0.05+0.05+0.12)</f>
        <v>43.9736</v>
      </c>
      <c r="H15" s="28"/>
      <c r="I15" s="21">
        <f>C5*2</f>
        <v>2183.32</v>
      </c>
      <c r="J15" s="28"/>
      <c r="K15" s="21">
        <f>93</f>
        <v>93</v>
      </c>
      <c r="L15" s="21">
        <f>C5-M15-N15-K15</f>
        <v>784.3200000000002</v>
      </c>
      <c r="M15" s="21">
        <f>62.07+56.09-(1.2+1.72+1.58+3)*0.3</f>
        <v>115.91</v>
      </c>
      <c r="N15" s="21">
        <f>(275+37+3.15+2.4+3.05+1.2+1.72+1.58+3)*0.3</f>
        <v>98.42999999999999</v>
      </c>
    </row>
    <row r="16" spans="2:14" ht="12.75">
      <c r="B16" s="20" t="str">
        <f t="shared" si="1"/>
        <v>2.ΠΛΑΤΕΙΑ ΣΧΟΛΕΙΟΥ</v>
      </c>
      <c r="C16" s="10">
        <f t="shared" si="1"/>
        <v>829</v>
      </c>
      <c r="D16" s="10">
        <f t="shared" si="1"/>
        <v>60</v>
      </c>
      <c r="E16" s="23">
        <f>(56.2+27.2+11.51)*0.1*0.05+(8.12+2.98)*0.3*0.5+9.08*0.15+(11.83+2.15+4+5.45+26.53)*0.1*0.05</f>
        <v>3.75135</v>
      </c>
      <c r="F16" s="10">
        <f>(L16+M16+F26)*0.12</f>
        <v>51.48</v>
      </c>
      <c r="G16" s="23">
        <f>9.08+(11.83+2.15+4+5.45+26.53)*2*0.05</f>
        <v>14.076</v>
      </c>
      <c r="H16" s="23">
        <f>(56.2+27.2+11.51)*2*0.05+(8.12+2.98)*2*0.5</f>
        <v>20.591</v>
      </c>
      <c r="I16" s="10">
        <f>(L16+M16+F26)*2</f>
        <v>858</v>
      </c>
      <c r="J16" s="23">
        <f>(8.12+2.98)*0.3*0.5*100+9.08*0.15*100</f>
        <v>302.69999999999993</v>
      </c>
      <c r="K16" s="10"/>
      <c r="L16" s="10">
        <f>92+18</f>
        <v>110</v>
      </c>
      <c r="M16" s="10">
        <v>300</v>
      </c>
      <c r="N16" s="10"/>
    </row>
    <row r="17" spans="2:14" ht="12.75">
      <c r="B17" s="20"/>
      <c r="C17" s="10"/>
      <c r="D17" s="10"/>
      <c r="E17" s="23"/>
      <c r="F17" s="10"/>
      <c r="G17" s="29"/>
      <c r="H17" s="23"/>
      <c r="I17" s="10"/>
      <c r="J17" s="23"/>
      <c r="K17" s="10"/>
      <c r="L17" s="10"/>
      <c r="M17" s="10"/>
      <c r="N17" s="10"/>
    </row>
    <row r="18" spans="2:19" s="3" customFormat="1" ht="12.75">
      <c r="B18" s="24" t="s">
        <v>2</v>
      </c>
      <c r="C18" s="16">
        <f>C8</f>
        <v>1920.66</v>
      </c>
      <c r="D18" s="16">
        <f>D8</f>
        <v>418.41</v>
      </c>
      <c r="E18" s="30">
        <f aca="true" t="shared" si="2" ref="E18:N18">SUM(E15:E16)</f>
        <v>4.95325</v>
      </c>
      <c r="F18" s="16">
        <f t="shared" si="2"/>
        <v>182.4792</v>
      </c>
      <c r="G18" s="31">
        <f t="shared" si="2"/>
        <v>58.0496</v>
      </c>
      <c r="H18" s="16">
        <f t="shared" si="2"/>
        <v>20.591</v>
      </c>
      <c r="I18" s="16">
        <f t="shared" si="2"/>
        <v>3041.32</v>
      </c>
      <c r="J18" s="30">
        <f t="shared" si="2"/>
        <v>302.69999999999993</v>
      </c>
      <c r="K18" s="16">
        <f t="shared" si="2"/>
        <v>93</v>
      </c>
      <c r="L18" s="16">
        <f t="shared" si="2"/>
        <v>894.3200000000002</v>
      </c>
      <c r="M18" s="16">
        <f t="shared" si="2"/>
        <v>415.90999999999997</v>
      </c>
      <c r="N18" s="16">
        <f t="shared" si="2"/>
        <v>98.42999999999999</v>
      </c>
      <c r="O18" s="2"/>
      <c r="Q18" s="2"/>
      <c r="R18" s="2"/>
      <c r="S18" s="2"/>
    </row>
    <row r="19" spans="2:19" s="3" customFormat="1" ht="12.75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7"/>
      <c r="O19" s="2"/>
      <c r="P19" s="2"/>
      <c r="Q19" s="2"/>
      <c r="R19" s="2"/>
      <c r="S19" s="2"/>
    </row>
    <row r="20" spans="2:19" s="3" customFormat="1" ht="12.75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37"/>
      <c r="O20" s="2"/>
      <c r="P20" s="2"/>
      <c r="Q20" s="2"/>
      <c r="R20" s="2"/>
      <c r="S20" s="2"/>
    </row>
    <row r="21" ht="17.25">
      <c r="B21" s="6" t="s">
        <v>69</v>
      </c>
    </row>
    <row r="23" spans="2:19" s="7" customFormat="1" ht="12.75">
      <c r="B23" s="17"/>
      <c r="C23" s="39" t="s">
        <v>16</v>
      </c>
      <c r="D23" s="18"/>
      <c r="E23" s="16" t="s">
        <v>87</v>
      </c>
      <c r="F23" s="16" t="s">
        <v>89</v>
      </c>
      <c r="G23" s="16" t="s">
        <v>64</v>
      </c>
      <c r="H23" s="16" t="s">
        <v>65</v>
      </c>
      <c r="K23" s="37"/>
      <c r="L23" s="38"/>
      <c r="M23" s="37"/>
      <c r="N23" s="37"/>
      <c r="O23" s="2"/>
      <c r="P23" s="2"/>
      <c r="Q23" s="2"/>
      <c r="R23" s="2"/>
      <c r="S23" s="2"/>
    </row>
    <row r="24" spans="2:20" ht="80.25" customHeight="1">
      <c r="B24" s="25" t="s">
        <v>41</v>
      </c>
      <c r="C24" s="14" t="s">
        <v>0</v>
      </c>
      <c r="D24" s="14" t="s">
        <v>1</v>
      </c>
      <c r="E24" s="14" t="s">
        <v>79</v>
      </c>
      <c r="F24" s="14" t="s">
        <v>88</v>
      </c>
      <c r="G24" s="14" t="s">
        <v>57</v>
      </c>
      <c r="H24" s="27" t="s">
        <v>58</v>
      </c>
      <c r="K24" s="49"/>
      <c r="L24" s="49"/>
      <c r="M24" s="49"/>
      <c r="N24" s="49"/>
      <c r="T24" s="1"/>
    </row>
    <row r="25" spans="2:14" ht="16.5" customHeight="1">
      <c r="B25" s="19" t="str">
        <f>B15</f>
        <v>1.ΚΕΝΤΡΙΚΗ ΔΙΑΔΡΟΜΗ</v>
      </c>
      <c r="C25" s="21">
        <f>C15</f>
        <v>1091.66</v>
      </c>
      <c r="D25" s="21">
        <f>D15</f>
        <v>358.41</v>
      </c>
      <c r="E25" s="28"/>
      <c r="F25" s="21"/>
      <c r="G25" s="28"/>
      <c r="H25" s="28"/>
      <c r="K25" s="49"/>
      <c r="L25" s="49"/>
      <c r="M25" s="49"/>
      <c r="N25" s="49"/>
    </row>
    <row r="26" spans="2:14" ht="12.75">
      <c r="B26" s="20" t="str">
        <f>B16</f>
        <v>2.ΠΛΑΤΕΙΑ ΣΧΟΛΕΙΟΥ</v>
      </c>
      <c r="C26" s="10">
        <f>C6</f>
        <v>829</v>
      </c>
      <c r="D26" s="10">
        <f>D6</f>
        <v>60</v>
      </c>
      <c r="E26" s="23">
        <v>260</v>
      </c>
      <c r="F26" s="10">
        <v>19</v>
      </c>
      <c r="G26" s="23">
        <f>8.3+26.12</f>
        <v>34.42</v>
      </c>
      <c r="H26" s="23">
        <f>8.87+10.18</f>
        <v>19.049999999999997</v>
      </c>
      <c r="K26" s="49"/>
      <c r="L26" s="49"/>
      <c r="M26" s="49"/>
      <c r="N26" s="49"/>
    </row>
    <row r="27" spans="2:14" ht="12.75">
      <c r="B27" s="20"/>
      <c r="C27" s="10"/>
      <c r="D27" s="10"/>
      <c r="E27" s="23"/>
      <c r="F27" s="10"/>
      <c r="G27" s="29"/>
      <c r="H27" s="23"/>
      <c r="K27" s="49"/>
      <c r="L27" s="49"/>
      <c r="M27" s="49"/>
      <c r="N27" s="49"/>
    </row>
    <row r="28" spans="2:19" s="3" customFormat="1" ht="12.75">
      <c r="B28" s="24" t="s">
        <v>2</v>
      </c>
      <c r="C28" s="16">
        <f>C18</f>
        <v>1920.66</v>
      </c>
      <c r="D28" s="16">
        <f>D18</f>
        <v>418.41</v>
      </c>
      <c r="E28" s="30">
        <f>SUM(E25:E26)</f>
        <v>260</v>
      </c>
      <c r="F28" s="16">
        <f>SUM(F25:F26)</f>
        <v>19</v>
      </c>
      <c r="G28" s="31">
        <f>SUM(G25:G26)</f>
        <v>34.42</v>
      </c>
      <c r="H28" s="16">
        <f>SUM(H25:H27)</f>
        <v>19.049999999999997</v>
      </c>
      <c r="K28" s="37"/>
      <c r="L28" s="37"/>
      <c r="M28" s="37"/>
      <c r="N28" s="37"/>
      <c r="O28" s="2"/>
      <c r="Q28" s="2"/>
      <c r="R28" s="2"/>
      <c r="S28" s="2"/>
    </row>
    <row r="29" spans="2:19" s="3" customFormat="1" ht="12.75"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50" zoomScaleNormal="50" workbookViewId="0" topLeftCell="A1">
      <selection activeCell="F13" sqref="F13"/>
    </sheetView>
  </sheetViews>
  <sheetFormatPr defaultColWidth="9.140625" defaultRowHeight="12.75"/>
  <cols>
    <col min="1" max="1" width="51.7109375" style="0" customWidth="1"/>
    <col min="2" max="2" width="15.28125" style="8" customWidth="1"/>
    <col min="3" max="3" width="14.28125" style="8" customWidth="1"/>
    <col min="4" max="4" width="13.00390625" style="8" customWidth="1"/>
    <col min="5" max="5" width="17.140625" style="8" customWidth="1"/>
    <col min="6" max="6" width="16.7109375" style="8" customWidth="1"/>
    <col min="7" max="7" width="16.140625" style="8" customWidth="1"/>
    <col min="8" max="8" width="15.57421875" style="8" customWidth="1"/>
    <col min="13" max="13" width="15.140625" style="0" customWidth="1"/>
  </cols>
  <sheetData>
    <row r="1" ht="17.25">
      <c r="A1" s="6" t="s">
        <v>70</v>
      </c>
    </row>
    <row r="3" spans="1:8" s="7" customFormat="1" ht="12.75">
      <c r="A3" s="12" t="s">
        <v>16</v>
      </c>
      <c r="B3" s="12" t="s">
        <v>10</v>
      </c>
      <c r="C3" s="12" t="s">
        <v>11</v>
      </c>
      <c r="D3" s="12" t="s">
        <v>12</v>
      </c>
      <c r="E3" s="12" t="s">
        <v>92</v>
      </c>
      <c r="F3" s="12" t="s">
        <v>33</v>
      </c>
      <c r="G3" s="12" t="s">
        <v>34</v>
      </c>
      <c r="H3" s="12" t="s">
        <v>36</v>
      </c>
    </row>
    <row r="4" spans="1:8" ht="52.5">
      <c r="A4" s="12" t="s">
        <v>41</v>
      </c>
      <c r="B4" s="14" t="s">
        <v>90</v>
      </c>
      <c r="C4" s="14" t="s">
        <v>91</v>
      </c>
      <c r="D4" s="14" t="s">
        <v>48</v>
      </c>
      <c r="E4" s="14" t="s">
        <v>60</v>
      </c>
      <c r="F4" s="14" t="s">
        <v>35</v>
      </c>
      <c r="G4" s="14" t="s">
        <v>49</v>
      </c>
      <c r="H4" s="14" t="s">
        <v>37</v>
      </c>
    </row>
    <row r="5" spans="1:8" ht="12.75">
      <c r="A5" s="19" t="s">
        <v>55</v>
      </c>
      <c r="B5" s="10">
        <f>3.89*0.6</f>
        <v>2.334</v>
      </c>
      <c r="C5" s="10">
        <f>(4.5+29.1+2.64+4.52+8.21)*0.4*0.4</f>
        <v>7.835200000000002</v>
      </c>
      <c r="D5" s="10">
        <f>(4.5+29.1+2.64+4.52+8.21)*2+10.65+8.5</f>
        <v>117.09000000000002</v>
      </c>
      <c r="E5" s="10">
        <f>(4.5+29.1+2.64+4.52+8.21)*0.4*2+(10.65+8.5)*0.6</f>
        <v>50.66600000000001</v>
      </c>
      <c r="F5" s="32">
        <f>13*2*0.5*0.25*0.35</f>
        <v>1.1375</v>
      </c>
      <c r="G5" s="32">
        <f>13*2*2*0.35*(0.25+0.5)</f>
        <v>13.649999999999999</v>
      </c>
      <c r="H5" s="33">
        <f>2*0.5*21.41+3+9+13.11*0.6</f>
        <v>41.275999999999996</v>
      </c>
    </row>
    <row r="6" spans="1:8" ht="12.75">
      <c r="A6" s="20" t="s">
        <v>56</v>
      </c>
      <c r="B6" s="10"/>
      <c r="C6" s="10"/>
      <c r="D6" s="10"/>
      <c r="E6" s="10"/>
      <c r="F6" s="32"/>
      <c r="G6" s="32"/>
      <c r="H6" s="33"/>
    </row>
    <row r="7" spans="1:8" s="3" customFormat="1" ht="12.75">
      <c r="A7" s="11" t="s">
        <v>3</v>
      </c>
      <c r="B7" s="12">
        <f aca="true" t="shared" si="0" ref="B7:H7">SUM(B5:B6)</f>
        <v>2.334</v>
      </c>
      <c r="C7" s="12">
        <f t="shared" si="0"/>
        <v>7.835200000000002</v>
      </c>
      <c r="D7" s="12">
        <f t="shared" si="0"/>
        <v>117.09000000000002</v>
      </c>
      <c r="E7" s="12">
        <f t="shared" si="0"/>
        <v>50.66600000000001</v>
      </c>
      <c r="F7" s="12">
        <f t="shared" si="0"/>
        <v>1.1375</v>
      </c>
      <c r="G7" s="12">
        <f t="shared" si="0"/>
        <v>13.649999999999999</v>
      </c>
      <c r="H7" s="34">
        <f t="shared" si="0"/>
        <v>41.275999999999996</v>
      </c>
    </row>
    <row r="10" ht="17.25">
      <c r="A10" s="6" t="s">
        <v>71</v>
      </c>
    </row>
    <row r="12" spans="1:8" s="7" customFormat="1" ht="12.75">
      <c r="A12" s="12" t="s">
        <v>16</v>
      </c>
      <c r="B12" s="12" t="s">
        <v>61</v>
      </c>
      <c r="C12" s="12" t="s">
        <v>40</v>
      </c>
      <c r="D12" s="12" t="s">
        <v>38</v>
      </c>
      <c r="E12" s="52" t="s">
        <v>51</v>
      </c>
      <c r="F12" s="16" t="s">
        <v>75</v>
      </c>
      <c r="G12" s="12" t="s">
        <v>76</v>
      </c>
      <c r="H12" s="12" t="s">
        <v>77</v>
      </c>
    </row>
    <row r="13" spans="1:9" ht="54" customHeight="1">
      <c r="A13" s="12" t="s">
        <v>41</v>
      </c>
      <c r="B13" s="14" t="s">
        <v>66</v>
      </c>
      <c r="C13" s="14" t="s">
        <v>39</v>
      </c>
      <c r="D13" s="14" t="s">
        <v>93</v>
      </c>
      <c r="E13" s="35" t="s">
        <v>80</v>
      </c>
      <c r="F13" s="14" t="s">
        <v>94</v>
      </c>
      <c r="G13" s="27" t="s">
        <v>62</v>
      </c>
      <c r="H13" s="14" t="s">
        <v>73</v>
      </c>
      <c r="I13" t="s">
        <v>74</v>
      </c>
    </row>
    <row r="14" spans="1:8" ht="12.75">
      <c r="A14" s="19" t="s">
        <v>55</v>
      </c>
      <c r="B14" s="21">
        <f>111*1.2*0.5*0.05</f>
        <v>3.33</v>
      </c>
      <c r="C14" s="21">
        <f>2*1.2*0.5*2</f>
        <v>2.4</v>
      </c>
      <c r="D14" s="26"/>
      <c r="E14" s="53"/>
      <c r="F14" s="21">
        <v>4</v>
      </c>
      <c r="G14" s="21"/>
      <c r="H14" s="61"/>
    </row>
    <row r="15" spans="1:8" ht="12.75">
      <c r="A15" s="20" t="s">
        <v>56</v>
      </c>
      <c r="B15" s="10">
        <f>2*1.2*0.5*0.05</f>
        <v>0.06</v>
      </c>
      <c r="C15" s="10">
        <f>14*1.2*0.5*2</f>
        <v>16.8</v>
      </c>
      <c r="D15" s="9">
        <v>7.2</v>
      </c>
      <c r="E15" s="49">
        <v>70</v>
      </c>
      <c r="F15" s="22">
        <v>3</v>
      </c>
      <c r="G15" s="51">
        <v>3</v>
      </c>
      <c r="H15" s="62">
        <v>1</v>
      </c>
    </row>
    <row r="16" spans="1:8" ht="12.75">
      <c r="A16" s="11" t="s">
        <v>3</v>
      </c>
      <c r="B16" s="12">
        <f>SUM(B14:B15)</f>
        <v>3.39</v>
      </c>
      <c r="C16" s="12">
        <f>SUM(C14:C15)</f>
        <v>19.2</v>
      </c>
      <c r="D16" s="12">
        <f>SUM(D14:D15)</f>
        <v>7.2</v>
      </c>
      <c r="E16" s="52">
        <f>SUM(E14:E15)</f>
        <v>70</v>
      </c>
      <c r="F16" s="16">
        <f>SUM(F14:F15)</f>
        <v>7</v>
      </c>
      <c r="G16" s="31">
        <f>G15</f>
        <v>3</v>
      </c>
      <c r="H16" s="60"/>
    </row>
    <row r="17" spans="6:7" ht="12.75">
      <c r="F17" s="37"/>
      <c r="G17" s="50"/>
    </row>
    <row r="19" ht="17.25">
      <c r="A19" s="6" t="s">
        <v>72</v>
      </c>
    </row>
    <row r="21" spans="1:8" s="7" customFormat="1" ht="12.75">
      <c r="A21" s="12" t="s">
        <v>16</v>
      </c>
      <c r="B21" s="12" t="s">
        <v>42</v>
      </c>
      <c r="C21" s="12" t="s">
        <v>43</v>
      </c>
      <c r="D21" s="12" t="s">
        <v>44</v>
      </c>
      <c r="F21" s="40"/>
      <c r="G21" s="41" t="s">
        <v>78</v>
      </c>
      <c r="H21" s="42"/>
    </row>
    <row r="22" spans="1:8" ht="39" customHeight="1">
      <c r="A22" s="12" t="s">
        <v>41</v>
      </c>
      <c r="B22" s="21" t="s">
        <v>45</v>
      </c>
      <c r="C22" s="21" t="s">
        <v>46</v>
      </c>
      <c r="D22" s="21" t="s">
        <v>47</v>
      </c>
      <c r="E22" s="1"/>
      <c r="F22" s="43"/>
      <c r="G22" s="44"/>
      <c r="H22" s="9"/>
    </row>
    <row r="23" spans="1:8" ht="12.75">
      <c r="A23" s="19" t="s">
        <v>55</v>
      </c>
      <c r="B23" s="61"/>
      <c r="C23" s="61"/>
      <c r="D23" s="61"/>
      <c r="E23" s="1"/>
      <c r="F23" s="45"/>
      <c r="G23" s="37" t="s">
        <v>52</v>
      </c>
      <c r="H23" s="33"/>
    </row>
    <row r="24" spans="1:8" ht="12.75">
      <c r="A24" s="20" t="s">
        <v>56</v>
      </c>
      <c r="B24" s="22">
        <v>4</v>
      </c>
      <c r="C24" s="22">
        <v>4</v>
      </c>
      <c r="D24" s="22">
        <v>2</v>
      </c>
      <c r="E24" s="1"/>
      <c r="F24" s="45"/>
      <c r="G24" s="44"/>
      <c r="H24" s="33"/>
    </row>
    <row r="25" spans="1:8" ht="12.75">
      <c r="A25" s="13" t="s">
        <v>3</v>
      </c>
      <c r="B25" s="59">
        <f>SUM(B24:B24)</f>
        <v>4</v>
      </c>
      <c r="C25" s="59">
        <f>SUM(C24:C24)</f>
        <v>4</v>
      </c>
      <c r="D25" s="59">
        <f>SUM(D24:D24)</f>
        <v>2</v>
      </c>
      <c r="E25" s="1"/>
      <c r="F25" s="45"/>
      <c r="G25" s="44"/>
      <c r="H25" s="33"/>
    </row>
    <row r="26" spans="5:8" ht="12.75">
      <c r="E26" s="1"/>
      <c r="F26" s="45"/>
      <c r="G26" s="44"/>
      <c r="H26" s="33"/>
    </row>
    <row r="27" spans="5:8" ht="15" customHeight="1">
      <c r="E27" s="1"/>
      <c r="F27" s="45"/>
      <c r="G27" s="38" t="s">
        <v>53</v>
      </c>
      <c r="H27" s="33"/>
    </row>
    <row r="28" spans="5:8" ht="12.75">
      <c r="E28" s="1"/>
      <c r="F28" s="45"/>
      <c r="G28" s="44" t="s">
        <v>54</v>
      </c>
      <c r="H28" s="33"/>
    </row>
    <row r="29" spans="5:8" ht="12.75">
      <c r="E29" s="1"/>
      <c r="F29" s="45"/>
      <c r="G29" s="44"/>
      <c r="H29" s="33"/>
    </row>
    <row r="30" spans="6:8" ht="12.75">
      <c r="F30" s="46"/>
      <c r="G30" s="47"/>
      <c r="H30" s="48"/>
    </row>
  </sheetData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tsivio</dc:creator>
  <cp:keywords/>
  <dc:description/>
  <cp:lastModifiedBy>tsivio</cp:lastModifiedBy>
  <cp:lastPrinted>2013-03-27T18:40:17Z</cp:lastPrinted>
  <dcterms:created xsi:type="dcterms:W3CDTF">2012-07-18T09:51:14Z</dcterms:created>
  <dcterms:modified xsi:type="dcterms:W3CDTF">2013-03-27T18:59:50Z</dcterms:modified>
  <cp:category/>
  <cp:version/>
  <cp:contentType/>
  <cp:contentStatus/>
</cp:coreProperties>
</file>